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2017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<sst xmlns="http://schemas.openxmlformats.org/spreadsheetml/2006/main" count="128" uniqueCount="127">
  <si>
    <t>2017年犍为县公立医院经济运行及财务管理信息通报表</t>
  </si>
  <si>
    <t>单位：万元</t>
  </si>
  <si>
    <t>项目</t>
  </si>
  <si>
    <t>犍为县人民医院</t>
  </si>
  <si>
    <t>犍为县中医医院</t>
  </si>
  <si>
    <t>计算公式</t>
  </si>
  <si>
    <t>一、基本数据</t>
  </si>
  <si>
    <t>（一）收入总计</t>
  </si>
  <si>
    <r>
      <t>1.</t>
    </r>
    <r>
      <rPr>
        <sz val="11"/>
        <color indexed="8"/>
        <rFont val="宋体"/>
        <family val="0"/>
      </rPr>
      <t>财政补助收入</t>
    </r>
  </si>
  <si>
    <r>
      <t>2.</t>
    </r>
    <r>
      <rPr>
        <sz val="11"/>
        <color indexed="8"/>
        <rFont val="宋体"/>
        <family val="0"/>
      </rPr>
      <t>科教项目收入</t>
    </r>
  </si>
  <si>
    <r>
      <t>3.</t>
    </r>
    <r>
      <rPr>
        <sz val="11"/>
        <color indexed="8"/>
        <rFont val="宋体"/>
        <family val="0"/>
      </rPr>
      <t>医疗收入</t>
    </r>
  </si>
  <si>
    <t>其中：药品收入</t>
  </si>
  <si>
    <t>卫生材料收入</t>
  </si>
  <si>
    <t>检查收入</t>
  </si>
  <si>
    <t>化验收入</t>
  </si>
  <si>
    <r>
      <t>（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）门诊收入</t>
    </r>
  </si>
  <si>
    <r>
      <t>（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）住院收入</t>
    </r>
  </si>
  <si>
    <r>
      <t>4.</t>
    </r>
    <r>
      <rPr>
        <sz val="11"/>
        <color indexed="8"/>
        <rFont val="宋体"/>
        <family val="0"/>
      </rPr>
      <t>其他收入</t>
    </r>
  </si>
  <si>
    <t>（二）支出总计</t>
  </si>
  <si>
    <r>
      <t>1.</t>
    </r>
    <r>
      <rPr>
        <sz val="11"/>
        <color indexed="8"/>
        <rFont val="宋体"/>
        <family val="0"/>
      </rPr>
      <t>医疗业务成本</t>
    </r>
  </si>
  <si>
    <t>其中：药品费</t>
  </si>
  <si>
    <t>卫生材料费</t>
  </si>
  <si>
    <r>
      <t>（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）门诊支出</t>
    </r>
  </si>
  <si>
    <r>
      <t>（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）住院支出</t>
    </r>
  </si>
  <si>
    <r>
      <t>2.</t>
    </r>
    <r>
      <rPr>
        <sz val="11"/>
        <color indexed="8"/>
        <rFont val="宋体"/>
        <family val="0"/>
      </rPr>
      <t>财政项目补助支出</t>
    </r>
  </si>
  <si>
    <r>
      <t>3.</t>
    </r>
    <r>
      <rPr>
        <sz val="11"/>
        <color indexed="8"/>
        <rFont val="宋体"/>
        <family val="0"/>
      </rPr>
      <t>科教项目支出</t>
    </r>
  </si>
  <si>
    <r>
      <t>4.</t>
    </r>
    <r>
      <rPr>
        <sz val="11"/>
        <color indexed="8"/>
        <rFont val="宋体"/>
        <family val="0"/>
      </rPr>
      <t>管理费用</t>
    </r>
  </si>
  <si>
    <r>
      <t>5.</t>
    </r>
    <r>
      <rPr>
        <sz val="11"/>
        <color indexed="8"/>
        <rFont val="宋体"/>
        <family val="0"/>
      </rPr>
      <t>其他支出</t>
    </r>
  </si>
  <si>
    <t>（三）当年收支结余</t>
  </si>
  <si>
    <t xml:space="preserve">      其中：医疗收支结余</t>
  </si>
  <si>
    <t>（四）资产负债状况</t>
  </si>
  <si>
    <r>
      <t>1.</t>
    </r>
    <r>
      <rPr>
        <sz val="11"/>
        <color indexed="8"/>
        <rFont val="宋体"/>
        <family val="0"/>
      </rPr>
      <t>资产合计</t>
    </r>
  </si>
  <si>
    <t>其中：流动资产</t>
  </si>
  <si>
    <t>其中：货币资金</t>
  </si>
  <si>
    <t>非流动资产</t>
  </si>
  <si>
    <t>其中：固定资产</t>
  </si>
  <si>
    <r>
      <t>2.</t>
    </r>
    <r>
      <rPr>
        <sz val="11"/>
        <color indexed="8"/>
        <rFont val="宋体"/>
        <family val="0"/>
      </rPr>
      <t>负债合计</t>
    </r>
  </si>
  <si>
    <t>其中：流动负债</t>
  </si>
  <si>
    <t>非流动负债</t>
  </si>
  <si>
    <t>其中：长期借款</t>
  </si>
  <si>
    <r>
      <t>3.</t>
    </r>
    <r>
      <rPr>
        <sz val="11"/>
        <color indexed="8"/>
        <rFont val="宋体"/>
        <family val="0"/>
      </rPr>
      <t>净资产合计</t>
    </r>
  </si>
  <si>
    <t>其中：事业基金</t>
  </si>
  <si>
    <t>（五）服务量等基本数字</t>
  </si>
  <si>
    <r>
      <t>1.</t>
    </r>
    <r>
      <rPr>
        <sz val="11"/>
        <color indexed="8"/>
        <rFont val="宋体"/>
        <family val="0"/>
      </rPr>
      <t>累计门急诊人次（人次）</t>
    </r>
  </si>
  <si>
    <r>
      <t>2.</t>
    </r>
    <r>
      <rPr>
        <sz val="11"/>
        <color indexed="8"/>
        <rFont val="宋体"/>
        <family val="0"/>
      </rPr>
      <t>累计出院人数（人）</t>
    </r>
  </si>
  <si>
    <r>
      <t>3.</t>
    </r>
    <r>
      <rPr>
        <sz val="11"/>
        <color indexed="8"/>
        <rFont val="宋体"/>
        <family val="0"/>
      </rPr>
      <t>累计手术人次（人次）</t>
    </r>
  </si>
  <si>
    <t>其中：三级手术人次（人次）</t>
  </si>
  <si>
    <t>四级手术人次（人次）</t>
  </si>
  <si>
    <r>
      <t>4.</t>
    </r>
    <r>
      <rPr>
        <sz val="11"/>
        <color indexed="8"/>
        <rFont val="宋体"/>
        <family val="0"/>
      </rPr>
      <t>累计实际占用总床日（天）</t>
    </r>
  </si>
  <si>
    <r>
      <t>5.</t>
    </r>
    <r>
      <rPr>
        <sz val="11"/>
        <color indexed="8"/>
        <rFont val="宋体"/>
        <family val="0"/>
      </rPr>
      <t>累计实际开放总床日（天）</t>
    </r>
  </si>
  <si>
    <r>
      <t>6.</t>
    </r>
    <r>
      <rPr>
        <sz val="11"/>
        <color indexed="8"/>
        <rFont val="宋体"/>
        <family val="0"/>
      </rPr>
      <t>出院患者平均住院天数（天）</t>
    </r>
  </si>
  <si>
    <r>
      <t>7.</t>
    </r>
    <r>
      <rPr>
        <sz val="11"/>
        <color indexed="8"/>
        <rFont val="宋体"/>
        <family val="0"/>
      </rPr>
      <t>在职医生总数（人）</t>
    </r>
  </si>
  <si>
    <t>二、经济运行及财务管理主要指标</t>
  </si>
  <si>
    <t>（一）预算执行指标</t>
  </si>
  <si>
    <r>
      <t>1.</t>
    </r>
    <r>
      <rPr>
        <sz val="11"/>
        <color indexed="8"/>
        <rFont val="宋体"/>
        <family val="0"/>
      </rPr>
      <t>总收入预算执行率</t>
    </r>
  </si>
  <si>
    <t>收入预算执行率=本期实际收入总额/（本期预算收入总额+-预算收入调整额）*100%</t>
  </si>
  <si>
    <r>
      <t>2.</t>
    </r>
    <r>
      <rPr>
        <sz val="11"/>
        <color indexed="8"/>
        <rFont val="宋体"/>
        <family val="0"/>
      </rPr>
      <t>总支出预算执行率</t>
    </r>
  </si>
  <si>
    <t>支出预算执行率=本期实际支出总额/（本期预算支出总额+-预算支出调整额）*100%</t>
  </si>
  <si>
    <r>
      <t>3.</t>
    </r>
    <r>
      <rPr>
        <sz val="11"/>
        <color indexed="8"/>
        <rFont val="宋体"/>
        <family val="0"/>
      </rPr>
      <t>财政资金预算执行率</t>
    </r>
  </si>
  <si>
    <t>财政专项拨款执行率=截止当月末财政项目补助实际支出/截止当月末财政项目支出补助收入*100%</t>
  </si>
  <si>
    <t>（二）医疗费用控制指标</t>
  </si>
  <si>
    <r>
      <t>1.</t>
    </r>
    <r>
      <rPr>
        <sz val="11"/>
        <color indexed="8"/>
        <rFont val="宋体"/>
        <family val="0"/>
      </rPr>
      <t>医疗收入增长率</t>
    </r>
  </si>
  <si>
    <t>（截止当月末医疗收入总额-上年同期医疗收入总额）/上年同期医疗收入总额</t>
  </si>
  <si>
    <r>
      <t>2.</t>
    </r>
    <r>
      <rPr>
        <sz val="11"/>
        <color indexed="8"/>
        <rFont val="宋体"/>
        <family val="0"/>
      </rPr>
      <t>药品收入占比</t>
    </r>
  </si>
  <si>
    <t>药品收入/医疗收入*100%</t>
  </si>
  <si>
    <r>
      <t>3.</t>
    </r>
    <r>
      <rPr>
        <sz val="11"/>
        <color indexed="8"/>
        <rFont val="宋体"/>
        <family val="0"/>
      </rPr>
      <t>材料收入占比</t>
    </r>
  </si>
  <si>
    <t>材料收入/医疗*101%</t>
  </si>
  <si>
    <r>
      <t>4.</t>
    </r>
    <r>
      <rPr>
        <sz val="11"/>
        <color indexed="8"/>
        <rFont val="宋体"/>
        <family val="0"/>
      </rPr>
      <t>检查化验收入占比</t>
    </r>
  </si>
  <si>
    <t>检查收入/医疗收入*100%</t>
  </si>
  <si>
    <r>
      <t>5.</t>
    </r>
    <r>
      <rPr>
        <sz val="11"/>
        <color indexed="8"/>
        <rFont val="宋体"/>
        <family val="0"/>
      </rPr>
      <t>医疗服务收入（不含药品、材料、检查、化验收入）占比</t>
    </r>
  </si>
  <si>
    <t>（医疗收入-药品收入-卫生材料收入-检查收入-化验收入）/医疗收入*100%</t>
  </si>
  <si>
    <r>
      <t>6.</t>
    </r>
    <r>
      <rPr>
        <sz val="11"/>
        <color indexed="8"/>
        <rFont val="宋体"/>
        <family val="0"/>
      </rPr>
      <t>门急诊患者次均医药费用（元）</t>
    </r>
  </si>
  <si>
    <t>门诊收入/门急诊人次</t>
  </si>
  <si>
    <r>
      <t>7.</t>
    </r>
    <r>
      <rPr>
        <sz val="11"/>
        <color indexed="8"/>
        <rFont val="宋体"/>
        <family val="0"/>
      </rPr>
      <t>住院患者次均医药费用（元）</t>
    </r>
  </si>
  <si>
    <t xml:space="preserve">住院患者次均医药费用=每床日平均收费水平*出院患者平均住院天数      每床日平均收费水平=住院收入/实际占用总床日           </t>
  </si>
  <si>
    <t>（三）运行效率指标</t>
  </si>
  <si>
    <r>
      <t>1.</t>
    </r>
    <r>
      <rPr>
        <sz val="11"/>
        <color indexed="8"/>
        <rFont val="宋体"/>
        <family val="0"/>
      </rPr>
      <t>百元医疗收入（不含药品收入）占用人员经费（元）</t>
    </r>
  </si>
  <si>
    <t>人员支出/（医疗收入-药品收入）*100</t>
  </si>
  <si>
    <r>
      <t>2.</t>
    </r>
    <r>
      <rPr>
        <sz val="11"/>
        <color indexed="8"/>
        <rFont val="宋体"/>
        <family val="0"/>
      </rPr>
      <t>百元医疗收入（不含药品收入）消耗的卫生材料（元）</t>
    </r>
  </si>
  <si>
    <t>卫生材料费/（医疗收入-药品收入）*100</t>
  </si>
  <si>
    <t>（四）偿债能力指标</t>
  </si>
  <si>
    <r>
      <t>1.</t>
    </r>
    <r>
      <rPr>
        <sz val="11"/>
        <color indexed="8"/>
        <rFont val="宋体"/>
        <family val="0"/>
      </rPr>
      <t>资产负债率</t>
    </r>
  </si>
  <si>
    <t>负债总额/资产总额*100%</t>
  </si>
  <si>
    <r>
      <t>2.</t>
    </r>
    <r>
      <rPr>
        <sz val="11"/>
        <color indexed="8"/>
        <rFont val="宋体"/>
        <family val="0"/>
      </rPr>
      <t>现金比率</t>
    </r>
  </si>
  <si>
    <t>货币资金/流动负债*100%</t>
  </si>
  <si>
    <t>（五）资产运营能力指标</t>
  </si>
  <si>
    <r>
      <t>1.</t>
    </r>
    <r>
      <rPr>
        <sz val="11"/>
        <color indexed="8"/>
        <rFont val="宋体"/>
        <family val="0"/>
      </rPr>
      <t>总资产周转率</t>
    </r>
  </si>
  <si>
    <t>（医疗收入+其他收入）/平均总资产余额</t>
  </si>
  <si>
    <r>
      <t>2.</t>
    </r>
    <r>
      <rPr>
        <sz val="11"/>
        <color indexed="8"/>
        <rFont val="宋体"/>
        <family val="0"/>
      </rPr>
      <t>流动资产周转率</t>
    </r>
  </si>
  <si>
    <t>（医疗收入+其他收入）/平均流动资产余额</t>
  </si>
  <si>
    <r>
      <t>3.</t>
    </r>
    <r>
      <rPr>
        <sz val="11"/>
        <color indexed="8"/>
        <rFont val="宋体"/>
        <family val="0"/>
      </rPr>
      <t>百元固定资产医疗收入（不含药品收入）</t>
    </r>
  </si>
  <si>
    <t>（医疗收入-药品收入）/固定资产平均余额*100</t>
  </si>
  <si>
    <r>
      <t>4.</t>
    </r>
    <r>
      <rPr>
        <sz val="11"/>
        <color indexed="8"/>
        <rFont val="宋体"/>
        <family val="0"/>
      </rPr>
      <t>固定资产平均服务量</t>
    </r>
  </si>
  <si>
    <t>（门急诊人次+出院人数*3*本院平均住院天数）/年平均固定资产总额（万元）</t>
  </si>
  <si>
    <t>（六）成本管理指标</t>
  </si>
  <si>
    <r>
      <t>1.</t>
    </r>
    <r>
      <rPr>
        <sz val="11"/>
        <color indexed="8"/>
        <rFont val="宋体"/>
        <family val="0"/>
      </rPr>
      <t>医疗收入成本率</t>
    </r>
  </si>
  <si>
    <t>医疗业务成本/医疗收入*100%</t>
  </si>
  <si>
    <r>
      <t>2.</t>
    </r>
    <r>
      <rPr>
        <sz val="11"/>
        <color indexed="8"/>
        <rFont val="宋体"/>
        <family val="0"/>
      </rPr>
      <t>每门诊人次成本及门诊收入成本率</t>
    </r>
  </si>
  <si>
    <t xml:space="preserve">   每门急诊人次收入</t>
  </si>
  <si>
    <t xml:space="preserve">   每门急诊人次支出</t>
  </si>
  <si>
    <t>门诊支出/门急诊人次</t>
  </si>
  <si>
    <t xml:space="preserve">   门急诊收入成本率</t>
  </si>
  <si>
    <t>每门急诊人次支出/每门急诊人次收入*100%</t>
  </si>
  <si>
    <r>
      <t>3.</t>
    </r>
    <r>
      <rPr>
        <sz val="11"/>
        <color indexed="8"/>
        <rFont val="宋体"/>
        <family val="0"/>
      </rPr>
      <t>每住院人次成本及住院收入成本率</t>
    </r>
  </si>
  <si>
    <t xml:space="preserve">   每住院人次收入</t>
  </si>
  <si>
    <t>住院收入/出院人次</t>
  </si>
  <si>
    <t xml:space="preserve">   每住院人次支出</t>
  </si>
  <si>
    <t>住院支出/出院人次</t>
  </si>
  <si>
    <t xml:space="preserve">   住院收入成本率</t>
  </si>
  <si>
    <t>每住院人次支出/每住院人次收入*100%</t>
  </si>
  <si>
    <r>
      <t>4.</t>
    </r>
    <r>
      <rPr>
        <sz val="11"/>
        <color indexed="8"/>
        <rFont val="宋体"/>
        <family val="0"/>
      </rPr>
      <t>管理费用率</t>
    </r>
  </si>
  <si>
    <t>管理费用/（医疗业务成本+管理费用+其他支出）*100%</t>
  </si>
  <si>
    <r>
      <t>5.</t>
    </r>
    <r>
      <rPr>
        <sz val="11"/>
        <color indexed="8"/>
        <rFont val="宋体"/>
        <family val="0"/>
      </rPr>
      <t>人员经费支出比率</t>
    </r>
  </si>
  <si>
    <t>人员经费/（医疗业务成本+管理费用+其他支出）*100%</t>
  </si>
  <si>
    <t>（七）工作效率指标</t>
  </si>
  <si>
    <r>
      <t>1.</t>
    </r>
    <r>
      <rPr>
        <sz val="11"/>
        <color indexed="8"/>
        <rFont val="宋体"/>
        <family val="0"/>
      </rPr>
      <t>病床使用率</t>
    </r>
  </si>
  <si>
    <t>截止当月末累计实际占用总床日数/截止当月末累计实际开放总床日数*100%</t>
  </si>
  <si>
    <r>
      <t>2.</t>
    </r>
    <r>
      <rPr>
        <sz val="11"/>
        <color indexed="8"/>
        <rFont val="宋体"/>
        <family val="0"/>
      </rPr>
      <t>出院病人平均住院日</t>
    </r>
  </si>
  <si>
    <t>截止当月末累计出院病人占用总床日数/截止当月末累计出院病人数</t>
  </si>
  <si>
    <r>
      <t>3.</t>
    </r>
    <r>
      <rPr>
        <sz val="11"/>
        <color indexed="8"/>
        <rFont val="宋体"/>
        <family val="0"/>
      </rPr>
      <t>每医生门急诊人次</t>
    </r>
  </si>
  <si>
    <t>截止当月末累计门急诊人次/平均在职医生总数</t>
  </si>
  <si>
    <r>
      <t>4.</t>
    </r>
    <r>
      <rPr>
        <sz val="11"/>
        <color indexed="8"/>
        <rFont val="宋体"/>
        <family val="0"/>
      </rPr>
      <t>每医生出院人次</t>
    </r>
  </si>
  <si>
    <t>截止当月末累计出院人次/平均在职医生总数</t>
  </si>
  <si>
    <r>
      <t>5.</t>
    </r>
    <r>
      <rPr>
        <sz val="11"/>
        <color indexed="8"/>
        <rFont val="宋体"/>
        <family val="0"/>
      </rPr>
      <t>每医生手术人次</t>
    </r>
  </si>
  <si>
    <t>截止当月末累计手术人次/平均在职医生总数</t>
  </si>
  <si>
    <r>
      <t>（八）主要病种例均费用（元）各公立医院公布自身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个左右的主要病种例均费用</t>
    </r>
  </si>
  <si>
    <t>冠状动脉粥样硬化性心脏病：         5410元         慢性阻塞性肺病：4603元          腰椎间盘突出症：4101元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</si>
</sst>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_);[Red]\(#,##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2"/>
    </xf>
    <xf numFmtId="177" fontId="45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 indent="2"/>
    </xf>
    <xf numFmtId="0" fontId="0" fillId="0" borderId="11" xfId="0" applyFont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179" fontId="0" fillId="0" borderId="11" xfId="0" applyNumberFormat="1" applyFont="1" applyFill="1" applyBorder="1" applyAlignment="1">
      <alignment horizontal="center" vertical="center"/>
    </xf>
    <xf numFmtId="178" fontId="47" fillId="32" borderId="11" xfId="0" applyNumberFormat="1" applyFont="1" applyFill="1" applyBorder="1" applyAlignment="1" applyProtection="1">
      <alignment horizontal="center" vertical="center" wrapText="1"/>
      <protection locked="0"/>
    </xf>
    <xf numFmtId="179" fontId="0" fillId="33" borderId="11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9" fontId="0" fillId="0" borderId="11" xfId="33" applyFont="1" applyFill="1" applyBorder="1" applyAlignment="1">
      <alignment horizontal="center" vertical="center"/>
    </xf>
    <xf numFmtId="10" fontId="0" fillId="0" borderId="11" xfId="33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 horizontal="justify" vertical="top" wrapText="1"/>
    </xf>
    <xf numFmtId="10" fontId="0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top" wrapText="1"/>
    </xf>
    <xf numFmtId="10" fontId="47" fillId="32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88">
      <selection activeCell="E89" sqref="E89"/>
    </sheetView>
  </sheetViews>
  <sheetFormatPr defaultColWidth="9.00390625" defaultRowHeight="27" customHeight="1"/>
  <cols>
    <col min="1" max="1" width="32.140625" style="0" customWidth="1"/>
    <col min="2" max="2" width="12.00390625" style="0" customWidth="1"/>
    <col min="3" max="3" width="24.00390625" style="0" customWidth="1"/>
    <col min="4" max="4" width="29.00390625" style="2" customWidth="1"/>
  </cols>
  <sheetData>
    <row r="1" spans="1:4" ht="27" customHeight="1">
      <c r="A1" s="50" t="s">
        <v>0</v>
      </c>
      <c r="B1" s="50"/>
      <c r="C1" s="50"/>
      <c r="D1" s="50"/>
    </row>
    <row r="2" spans="1:4" ht="17.25" customHeight="1">
      <c r="A2" s="50"/>
      <c r="B2" s="51"/>
      <c r="C2" s="50"/>
      <c r="D2" s="50"/>
    </row>
    <row r="3" spans="1:4" ht="20.25" customHeight="1">
      <c r="A3" s="3"/>
      <c r="B3" s="3"/>
      <c r="C3" s="3"/>
      <c r="D3" s="4" t="s">
        <v>1</v>
      </c>
    </row>
    <row r="4" spans="1:4" ht="27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ht="20.25" customHeight="1">
      <c r="A5" s="8" t="s">
        <v>6</v>
      </c>
      <c r="B5" s="9"/>
      <c r="C5" s="9"/>
      <c r="D5" s="10"/>
    </row>
    <row r="6" spans="1:4" ht="20.25" customHeight="1">
      <c r="A6" s="11" t="s">
        <v>7</v>
      </c>
      <c r="B6" s="12">
        <f>B7+B9+B16</f>
        <v>18573.079999999998</v>
      </c>
      <c r="C6" s="13">
        <v>9992</v>
      </c>
      <c r="D6" s="10"/>
    </row>
    <row r="7" spans="1:4" ht="20.25" customHeight="1">
      <c r="A7" s="14" t="s">
        <v>8</v>
      </c>
      <c r="B7" s="12">
        <v>765.44</v>
      </c>
      <c r="C7" s="13">
        <v>843</v>
      </c>
      <c r="D7" s="10"/>
    </row>
    <row r="8" spans="1:4" ht="20.25" customHeight="1">
      <c r="A8" s="14" t="s">
        <v>9</v>
      </c>
      <c r="B8" s="12"/>
      <c r="C8" s="13">
        <v>3</v>
      </c>
      <c r="D8" s="10"/>
    </row>
    <row r="9" spans="1:4" ht="20.25" customHeight="1">
      <c r="A9" s="14" t="s">
        <v>10</v>
      </c>
      <c r="B9" s="12">
        <f>B14+B15</f>
        <v>16137.54</v>
      </c>
      <c r="C9" s="13">
        <v>8928</v>
      </c>
      <c r="D9" s="10"/>
    </row>
    <row r="10" spans="1:4" ht="20.25" customHeight="1">
      <c r="A10" s="15" t="s">
        <v>11</v>
      </c>
      <c r="B10" s="12">
        <f>2313.71+3532.46</f>
        <v>5846.17</v>
      </c>
      <c r="C10" s="13">
        <f>3677</f>
        <v>3677</v>
      </c>
      <c r="D10" s="10"/>
    </row>
    <row r="11" spans="1:4" ht="20.25" customHeight="1">
      <c r="A11" s="16" t="s">
        <v>12</v>
      </c>
      <c r="B11" s="12">
        <f>25.33+1131.3</f>
        <v>1156.6299999999999</v>
      </c>
      <c r="C11" s="13">
        <v>780</v>
      </c>
      <c r="D11" s="10"/>
    </row>
    <row r="12" spans="1:4" ht="20.25" customHeight="1">
      <c r="A12" s="16" t="s">
        <v>13</v>
      </c>
      <c r="B12" s="12">
        <f>1279.45+1300.14</f>
        <v>2579.59</v>
      </c>
      <c r="C12" s="13">
        <v>1124</v>
      </c>
      <c r="D12" s="10"/>
    </row>
    <row r="13" spans="1:4" ht="20.25" customHeight="1">
      <c r="A13" s="16" t="s">
        <v>14</v>
      </c>
      <c r="B13" s="12">
        <f>625.78+1203.45</f>
        <v>1829.23</v>
      </c>
      <c r="C13" s="13">
        <v>694</v>
      </c>
      <c r="D13" s="10"/>
    </row>
    <row r="14" spans="1:4" ht="20.25" customHeight="1">
      <c r="A14" s="15" t="s">
        <v>15</v>
      </c>
      <c r="B14" s="17">
        <v>5038.27</v>
      </c>
      <c r="C14" s="18">
        <v>3006</v>
      </c>
      <c r="D14" s="10"/>
    </row>
    <row r="15" spans="1:4" ht="20.25" customHeight="1">
      <c r="A15" s="15" t="s">
        <v>16</v>
      </c>
      <c r="B15" s="17">
        <v>11099.27</v>
      </c>
      <c r="C15" s="18">
        <v>5922</v>
      </c>
      <c r="D15" s="10"/>
    </row>
    <row r="16" spans="1:4" ht="20.25" customHeight="1">
      <c r="A16" s="14" t="s">
        <v>17</v>
      </c>
      <c r="B16" s="12">
        <v>1670.1</v>
      </c>
      <c r="C16" s="13">
        <v>218</v>
      </c>
      <c r="D16" s="10"/>
    </row>
    <row r="17" spans="1:4" ht="20.25" customHeight="1">
      <c r="A17" s="11" t="s">
        <v>18</v>
      </c>
      <c r="B17" s="12">
        <f>B18+B23+B24+B25+B26</f>
        <v>18943.579999999998</v>
      </c>
      <c r="C17" s="13">
        <v>10448</v>
      </c>
      <c r="D17" s="10"/>
    </row>
    <row r="18" spans="1:4" ht="20.25" customHeight="1">
      <c r="A18" s="14" t="s">
        <v>19</v>
      </c>
      <c r="B18" s="12">
        <v>15671.4</v>
      </c>
      <c r="C18" s="13">
        <v>8809</v>
      </c>
      <c r="D18" s="10"/>
    </row>
    <row r="19" spans="1:4" ht="20.25" customHeight="1">
      <c r="A19" s="15" t="s">
        <v>20</v>
      </c>
      <c r="B19" s="12">
        <v>5839.83</v>
      </c>
      <c r="C19" s="13">
        <v>3616</v>
      </c>
      <c r="D19" s="10"/>
    </row>
    <row r="20" spans="1:4" ht="20.25" customHeight="1">
      <c r="A20" s="16" t="s">
        <v>21</v>
      </c>
      <c r="B20" s="12">
        <v>2903.95</v>
      </c>
      <c r="C20" s="13">
        <v>978</v>
      </c>
      <c r="D20" s="10"/>
    </row>
    <row r="21" spans="1:4" ht="20.25" customHeight="1">
      <c r="A21" s="15" t="s">
        <v>22</v>
      </c>
      <c r="B21" s="12">
        <v>5286.29</v>
      </c>
      <c r="C21" s="13">
        <v>3390</v>
      </c>
      <c r="D21" s="10"/>
    </row>
    <row r="22" spans="1:4" ht="20.25" customHeight="1">
      <c r="A22" s="15" t="s">
        <v>23</v>
      </c>
      <c r="B22" s="12">
        <v>10385.11</v>
      </c>
      <c r="C22" s="13">
        <v>5419</v>
      </c>
      <c r="D22" s="10"/>
    </row>
    <row r="23" spans="1:4" ht="20.25" customHeight="1">
      <c r="A23" s="14" t="s">
        <v>24</v>
      </c>
      <c r="B23" s="12">
        <v>765.44</v>
      </c>
      <c r="C23" s="13">
        <v>620</v>
      </c>
      <c r="D23" s="10"/>
    </row>
    <row r="24" spans="1:4" ht="20.25" customHeight="1">
      <c r="A24" s="14" t="s">
        <v>25</v>
      </c>
      <c r="B24" s="12"/>
      <c r="C24" s="13">
        <v>3</v>
      </c>
      <c r="D24" s="10"/>
    </row>
    <row r="25" spans="1:4" ht="20.25" customHeight="1">
      <c r="A25" s="14" t="s">
        <v>26</v>
      </c>
      <c r="B25" s="12">
        <v>1937.64</v>
      </c>
      <c r="C25" s="13">
        <v>639</v>
      </c>
      <c r="D25" s="10"/>
    </row>
    <row r="26" spans="1:4" ht="20.25" customHeight="1">
      <c r="A26" s="14" t="s">
        <v>27</v>
      </c>
      <c r="B26" s="12">
        <v>569.1</v>
      </c>
      <c r="C26" s="13">
        <v>377</v>
      </c>
      <c r="D26" s="10"/>
    </row>
    <row r="27" spans="1:4" ht="20.25" customHeight="1">
      <c r="A27" s="11" t="s">
        <v>28</v>
      </c>
      <c r="B27" s="12">
        <f>B6-B17</f>
        <v>-370.5</v>
      </c>
      <c r="C27" s="13">
        <v>-186</v>
      </c>
      <c r="D27" s="10"/>
    </row>
    <row r="28" spans="1:4" ht="20.25" customHeight="1">
      <c r="A28" s="19" t="s">
        <v>29</v>
      </c>
      <c r="B28" s="12">
        <f>B9-B18-B25</f>
        <v>-1471.4999999999989</v>
      </c>
      <c r="C28" s="13">
        <v>-290</v>
      </c>
      <c r="D28" s="10"/>
    </row>
    <row r="29" spans="1:4" ht="20.25" customHeight="1">
      <c r="A29" s="11" t="s">
        <v>30</v>
      </c>
      <c r="B29" s="12"/>
      <c r="C29" s="13"/>
      <c r="D29" s="10"/>
    </row>
    <row r="30" spans="1:4" ht="20.25" customHeight="1">
      <c r="A30" s="14" t="s">
        <v>31</v>
      </c>
      <c r="B30" s="12">
        <f>B31+B33</f>
        <v>20547.77</v>
      </c>
      <c r="C30" s="13">
        <v>26528</v>
      </c>
      <c r="D30" s="10"/>
    </row>
    <row r="31" spans="1:4" ht="20.25" customHeight="1">
      <c r="A31" s="20" t="s">
        <v>32</v>
      </c>
      <c r="B31" s="12">
        <v>11886.32</v>
      </c>
      <c r="C31" s="13">
        <v>3488</v>
      </c>
      <c r="D31" s="10"/>
    </row>
    <row r="32" spans="1:4" ht="20.25" customHeight="1">
      <c r="A32" s="16" t="s">
        <v>33</v>
      </c>
      <c r="B32" s="12">
        <v>729.38</v>
      </c>
      <c r="C32" s="13">
        <v>1360</v>
      </c>
      <c r="D32" s="10"/>
    </row>
    <row r="33" spans="1:4" ht="20.25" customHeight="1">
      <c r="A33" s="16" t="s">
        <v>34</v>
      </c>
      <c r="B33" s="12">
        <v>8661.45</v>
      </c>
      <c r="C33" s="13">
        <v>23040</v>
      </c>
      <c r="D33" s="10"/>
    </row>
    <row r="34" spans="1:4" ht="20.25" customHeight="1">
      <c r="A34" s="16" t="s">
        <v>35</v>
      </c>
      <c r="B34" s="12">
        <v>8661.45</v>
      </c>
      <c r="C34" s="13">
        <v>1615</v>
      </c>
      <c r="D34" s="10"/>
    </row>
    <row r="35" spans="1:4" ht="20.25" customHeight="1">
      <c r="A35" s="21" t="s">
        <v>36</v>
      </c>
      <c r="B35" s="12">
        <f>B36+B37</f>
        <v>13052.960000000001</v>
      </c>
      <c r="C35" s="13">
        <v>2434</v>
      </c>
      <c r="D35" s="10"/>
    </row>
    <row r="36" spans="1:4" ht="20.25" customHeight="1">
      <c r="A36" s="22" t="s">
        <v>37</v>
      </c>
      <c r="B36" s="12">
        <v>13023.68</v>
      </c>
      <c r="C36" s="13">
        <v>2434</v>
      </c>
      <c r="D36" s="10"/>
    </row>
    <row r="37" spans="1:4" ht="20.25" customHeight="1">
      <c r="A37" s="23" t="s">
        <v>38</v>
      </c>
      <c r="B37" s="12">
        <v>29.28</v>
      </c>
      <c r="C37" s="13"/>
      <c r="D37" s="24"/>
    </row>
    <row r="38" spans="1:4" ht="20.25" customHeight="1">
      <c r="A38" s="23" t="s">
        <v>39</v>
      </c>
      <c r="B38" s="12"/>
      <c r="C38" s="13"/>
      <c r="D38" s="24"/>
    </row>
    <row r="39" spans="1:4" ht="20.25" customHeight="1">
      <c r="A39" s="21" t="s">
        <v>40</v>
      </c>
      <c r="B39" s="12">
        <v>7494.81</v>
      </c>
      <c r="C39" s="13">
        <v>24094</v>
      </c>
      <c r="D39" s="24"/>
    </row>
    <row r="40" spans="1:4" ht="20.25" customHeight="1">
      <c r="A40" s="22" t="s">
        <v>41</v>
      </c>
      <c r="B40" s="17">
        <v>5276.37</v>
      </c>
      <c r="C40" s="13">
        <v>1392</v>
      </c>
      <c r="D40" s="24"/>
    </row>
    <row r="41" spans="1:4" ht="20.25" customHeight="1">
      <c r="A41" s="25" t="s">
        <v>42</v>
      </c>
      <c r="B41" s="12"/>
      <c r="C41" s="12"/>
      <c r="D41" s="24"/>
    </row>
    <row r="42" spans="1:4" s="1" customFormat="1" ht="20.25" customHeight="1">
      <c r="A42" s="21" t="s">
        <v>43</v>
      </c>
      <c r="B42" s="26">
        <v>296457</v>
      </c>
      <c r="C42" s="27">
        <v>183438</v>
      </c>
      <c r="D42" s="24"/>
    </row>
    <row r="43" spans="1:4" ht="20.25" customHeight="1">
      <c r="A43" s="21" t="s">
        <v>44</v>
      </c>
      <c r="B43" s="26">
        <v>18837</v>
      </c>
      <c r="C43" s="27">
        <v>10572</v>
      </c>
      <c r="D43" s="24"/>
    </row>
    <row r="44" spans="1:4" s="1" customFormat="1" ht="20.25" customHeight="1">
      <c r="A44" s="21" t="s">
        <v>45</v>
      </c>
      <c r="B44" s="28">
        <v>4085</v>
      </c>
      <c r="C44" s="28">
        <v>1332</v>
      </c>
      <c r="D44" s="24"/>
    </row>
    <row r="45" spans="1:4" s="1" customFormat="1" ht="20.25" customHeight="1">
      <c r="A45" s="22" t="s">
        <v>46</v>
      </c>
      <c r="B45" s="28"/>
      <c r="C45" s="28">
        <v>604</v>
      </c>
      <c r="D45" s="24"/>
    </row>
    <row r="46" spans="1:4" s="1" customFormat="1" ht="20.25" customHeight="1">
      <c r="A46" s="23" t="s">
        <v>47</v>
      </c>
      <c r="B46" s="28"/>
      <c r="C46" s="28">
        <v>154</v>
      </c>
      <c r="D46" s="24"/>
    </row>
    <row r="47" spans="1:4" ht="20.25" customHeight="1">
      <c r="A47" s="21" t="s">
        <v>48</v>
      </c>
      <c r="B47" s="26">
        <v>261149</v>
      </c>
      <c r="C47" s="27">
        <v>99639</v>
      </c>
      <c r="D47" s="24"/>
    </row>
    <row r="48" spans="1:4" ht="20.25" customHeight="1">
      <c r="A48" s="21" t="s">
        <v>49</v>
      </c>
      <c r="B48" s="26">
        <v>261340</v>
      </c>
      <c r="C48" s="27">
        <v>97486</v>
      </c>
      <c r="D48" s="24"/>
    </row>
    <row r="49" spans="1:4" ht="20.25" customHeight="1">
      <c r="A49" s="21" t="s">
        <v>50</v>
      </c>
      <c r="B49" s="26">
        <v>13.84</v>
      </c>
      <c r="C49" s="29">
        <v>9.11</v>
      </c>
      <c r="D49" s="24"/>
    </row>
    <row r="50" spans="1:4" ht="20.25" customHeight="1">
      <c r="A50" s="21" t="s">
        <v>51</v>
      </c>
      <c r="B50" s="26">
        <v>180</v>
      </c>
      <c r="C50" s="27">
        <v>117</v>
      </c>
      <c r="D50" s="24"/>
    </row>
    <row r="51" spans="1:4" ht="17.25" customHeight="1">
      <c r="A51" s="25" t="s">
        <v>52</v>
      </c>
      <c r="B51" s="12"/>
      <c r="C51" s="12"/>
      <c r="D51" s="24"/>
    </row>
    <row r="52" spans="1:4" ht="20.25" customHeight="1">
      <c r="A52" s="22" t="s">
        <v>53</v>
      </c>
      <c r="B52" s="12"/>
      <c r="C52" s="12"/>
      <c r="D52" s="24"/>
    </row>
    <row r="53" spans="1:4" ht="54">
      <c r="A53" s="21" t="s">
        <v>54</v>
      </c>
      <c r="B53" s="30">
        <v>1.0484380468529493</v>
      </c>
      <c r="C53" s="30">
        <v>1</v>
      </c>
      <c r="D53" s="24" t="s">
        <v>55</v>
      </c>
    </row>
    <row r="54" spans="1:4" ht="54">
      <c r="A54" s="21" t="s">
        <v>56</v>
      </c>
      <c r="B54" s="30">
        <v>1.0774339504972252</v>
      </c>
      <c r="C54" s="30">
        <v>1</v>
      </c>
      <c r="D54" s="31" t="s">
        <v>57</v>
      </c>
    </row>
    <row r="55" spans="1:4" ht="54">
      <c r="A55" s="21" t="s">
        <v>58</v>
      </c>
      <c r="B55" s="30">
        <v>1</v>
      </c>
      <c r="C55" s="30">
        <v>1</v>
      </c>
      <c r="D55" s="24" t="s">
        <v>59</v>
      </c>
    </row>
    <row r="56" spans="1:4" ht="13.5">
      <c r="A56" s="22" t="s">
        <v>60</v>
      </c>
      <c r="B56" s="30"/>
      <c r="C56" s="30"/>
      <c r="D56" s="24"/>
    </row>
    <row r="57" spans="1:4" ht="40.5">
      <c r="A57" s="21" t="s">
        <v>61</v>
      </c>
      <c r="B57" s="30">
        <v>0.08</v>
      </c>
      <c r="C57" s="30">
        <v>0.215</v>
      </c>
      <c r="D57" s="24" t="s">
        <v>62</v>
      </c>
    </row>
    <row r="58" spans="1:4" ht="14.25">
      <c r="A58" s="21" t="s">
        <v>63</v>
      </c>
      <c r="B58" s="30">
        <f>B10/B9</f>
        <v>0.3622714490560519</v>
      </c>
      <c r="C58" s="30">
        <f>C10/C9</f>
        <v>0.41185035842293904</v>
      </c>
      <c r="D58" s="24" t="s">
        <v>64</v>
      </c>
    </row>
    <row r="59" spans="1:4" ht="14.25">
      <c r="A59" s="21" t="s">
        <v>65</v>
      </c>
      <c r="B59" s="30">
        <f>B11/B9</f>
        <v>0.07167325379208973</v>
      </c>
      <c r="C59" s="30">
        <f>C11/C9</f>
        <v>0.08736559139784947</v>
      </c>
      <c r="D59" s="24" t="s">
        <v>66</v>
      </c>
    </row>
    <row r="60" spans="1:4" ht="14.25">
      <c r="A60" s="21" t="s">
        <v>67</v>
      </c>
      <c r="B60" s="30">
        <f>(B12+B13)/B9</f>
        <v>0.2732027310234397</v>
      </c>
      <c r="C60" s="30">
        <f>C12/C9</f>
        <v>0.12589605734767026</v>
      </c>
      <c r="D60" s="24" t="s">
        <v>68</v>
      </c>
    </row>
    <row r="61" spans="1:4" ht="40.5">
      <c r="A61" s="21" t="s">
        <v>69</v>
      </c>
      <c r="B61" s="30">
        <f>(B9-B10-B11-B12-B13)/B9</f>
        <v>0.2928525661284187</v>
      </c>
      <c r="C61" s="30">
        <v>0.29</v>
      </c>
      <c r="D61" s="24" t="s">
        <v>70</v>
      </c>
    </row>
    <row r="62" spans="1:4" ht="27.75">
      <c r="A62" s="21" t="s">
        <v>71</v>
      </c>
      <c r="B62" s="12">
        <v>169.95</v>
      </c>
      <c r="C62" s="12">
        <f>30058649.38/C42</f>
        <v>163.86271862972774</v>
      </c>
      <c r="D62" s="24" t="s">
        <v>72</v>
      </c>
    </row>
    <row r="63" spans="1:4" ht="67.5">
      <c r="A63" s="21" t="s">
        <v>73</v>
      </c>
      <c r="B63" s="12">
        <v>5882.28</v>
      </c>
      <c r="C63" s="12">
        <f>59216575.93/C47</f>
        <v>594.3112228143598</v>
      </c>
      <c r="D63" s="24" t="s">
        <v>74</v>
      </c>
    </row>
    <row r="64" spans="1:4" ht="13.5">
      <c r="A64" s="22" t="s">
        <v>75</v>
      </c>
      <c r="B64" s="12"/>
      <c r="C64" s="12"/>
      <c r="D64" s="24"/>
    </row>
    <row r="65" spans="1:4" ht="27.75">
      <c r="A65" s="21" t="s">
        <v>76</v>
      </c>
      <c r="B65" s="12">
        <v>0.7</v>
      </c>
      <c r="C65" s="32">
        <f>(35519430.1+4819542)/(89275225.31-36773219.72)</f>
        <v>0.7683320217329626</v>
      </c>
      <c r="D65" s="24" t="s">
        <v>77</v>
      </c>
    </row>
    <row r="66" spans="1:4" ht="27.75">
      <c r="A66" s="21" t="s">
        <v>78</v>
      </c>
      <c r="B66" s="12">
        <f>B20/(B9-B10)</f>
        <v>0.2821733160891115</v>
      </c>
      <c r="C66" s="33">
        <f>9782278.28/(89275225.31-36773219.72)</f>
        <v>0.18632199227572402</v>
      </c>
      <c r="D66" s="34" t="s">
        <v>79</v>
      </c>
    </row>
    <row r="67" spans="1:4" ht="13.5">
      <c r="A67" s="22" t="s">
        <v>80</v>
      </c>
      <c r="B67" s="12"/>
      <c r="C67" s="12"/>
      <c r="D67" s="24"/>
    </row>
    <row r="68" spans="1:4" ht="14.25">
      <c r="A68" s="21" t="s">
        <v>81</v>
      </c>
      <c r="B68" s="30">
        <f>B35/B30</f>
        <v>0.6352494698938134</v>
      </c>
      <c r="C68" s="30">
        <f>C35/C30</f>
        <v>0.09175211097708082</v>
      </c>
      <c r="D68" s="24" t="s">
        <v>82</v>
      </c>
    </row>
    <row r="69" spans="1:4" ht="14.25">
      <c r="A69" s="21" t="s">
        <v>83</v>
      </c>
      <c r="B69" s="30">
        <f>B32/B36</f>
        <v>0.056004140150863656</v>
      </c>
      <c r="C69" s="30">
        <f>C32/C36</f>
        <v>0.5587510271158587</v>
      </c>
      <c r="D69" s="24" t="s">
        <v>84</v>
      </c>
    </row>
    <row r="70" spans="1:4" ht="13.5">
      <c r="A70" s="35" t="s">
        <v>85</v>
      </c>
      <c r="B70" s="30"/>
      <c r="C70" s="30"/>
      <c r="D70" s="24"/>
    </row>
    <row r="71" spans="1:4" ht="27">
      <c r="A71" s="36" t="s">
        <v>86</v>
      </c>
      <c r="B71" s="30">
        <v>0.9714</v>
      </c>
      <c r="C71" s="37">
        <f>(89275225.31+2182427.8)/262138235.62</f>
        <v>0.34889093112909536</v>
      </c>
      <c r="D71" s="24" t="s">
        <v>87</v>
      </c>
    </row>
    <row r="72" spans="1:4" ht="27">
      <c r="A72" s="36" t="s">
        <v>88</v>
      </c>
      <c r="B72" s="30">
        <v>1.49</v>
      </c>
      <c r="C72" s="30">
        <f>(89275225.31+2182427.8)/33831832.16</f>
        <v>2.703301809889329</v>
      </c>
      <c r="D72" s="24" t="s">
        <v>89</v>
      </c>
    </row>
    <row r="73" spans="1:4" ht="27.75">
      <c r="A73" s="36" t="s">
        <v>90</v>
      </c>
      <c r="B73" s="12">
        <v>90.72</v>
      </c>
      <c r="C73" s="29">
        <v>182.85</v>
      </c>
      <c r="D73" s="24" t="s">
        <v>91</v>
      </c>
    </row>
    <row r="74" spans="1:4" ht="40.5">
      <c r="A74" s="36" t="s">
        <v>92</v>
      </c>
      <c r="B74" s="12">
        <v>95</v>
      </c>
      <c r="C74" s="12">
        <f>(C42+C43*3*C49)/1516</f>
        <v>311.5902110817942</v>
      </c>
      <c r="D74" s="24" t="s">
        <v>93</v>
      </c>
    </row>
    <row r="75" spans="1:4" ht="13.5">
      <c r="A75" s="38" t="s">
        <v>94</v>
      </c>
      <c r="B75" s="30"/>
      <c r="C75" s="30"/>
      <c r="D75" s="24"/>
    </row>
    <row r="76" spans="1:4" ht="27">
      <c r="A76" s="36" t="s">
        <v>95</v>
      </c>
      <c r="B76" s="30">
        <f>B18/B9</f>
        <v>0.9711145564937406</v>
      </c>
      <c r="C76" s="30">
        <f>C18/C9</f>
        <v>0.986671146953405</v>
      </c>
      <c r="D76" s="24" t="s">
        <v>96</v>
      </c>
    </row>
    <row r="77" spans="1:4" ht="19.5" customHeight="1">
      <c r="A77" s="36" t="s">
        <v>97</v>
      </c>
      <c r="B77" s="6"/>
      <c r="C77" s="6"/>
      <c r="D77" s="34"/>
    </row>
    <row r="78" spans="1:4" ht="13.5">
      <c r="A78" s="39" t="s">
        <v>98</v>
      </c>
      <c r="B78" s="12">
        <f>B14/B42</f>
        <v>0.016994943617455485</v>
      </c>
      <c r="C78" s="40">
        <f>C14/C42</f>
        <v>0.016387008144441172</v>
      </c>
      <c r="D78" s="34" t="s">
        <v>72</v>
      </c>
    </row>
    <row r="79" spans="1:4" ht="13.5">
      <c r="A79" s="39" t="s">
        <v>99</v>
      </c>
      <c r="B79" s="12">
        <f>B21/B42</f>
        <v>0.01783155735907737</v>
      </c>
      <c r="C79" s="12">
        <f>C21/C42</f>
        <v>0.018480358486246035</v>
      </c>
      <c r="D79" s="34" t="s">
        <v>100</v>
      </c>
    </row>
    <row r="80" spans="1:4" ht="27">
      <c r="A80" s="39" t="s">
        <v>101</v>
      </c>
      <c r="B80" s="30">
        <f>B79/B78</f>
        <v>1.0492272148971769</v>
      </c>
      <c r="C80" s="30">
        <f>C79/C78</f>
        <v>1.1277445109780442</v>
      </c>
      <c r="D80" s="34" t="s">
        <v>102</v>
      </c>
    </row>
    <row r="81" spans="1:4" ht="15.75" customHeight="1">
      <c r="A81" s="36" t="s">
        <v>103</v>
      </c>
      <c r="B81" s="6"/>
      <c r="C81" s="6"/>
      <c r="D81" s="34"/>
    </row>
    <row r="82" spans="1:4" ht="13.5">
      <c r="A82" s="39" t="s">
        <v>104</v>
      </c>
      <c r="B82" s="12">
        <f>B15/B43</f>
        <v>0.5892270531400966</v>
      </c>
      <c r="C82" s="12">
        <f>C15/C43</f>
        <v>0.5601589103291714</v>
      </c>
      <c r="D82" s="34" t="s">
        <v>105</v>
      </c>
    </row>
    <row r="83" spans="1:4" ht="13.5">
      <c r="A83" s="39" t="s">
        <v>106</v>
      </c>
      <c r="B83" s="12">
        <f>B22/B43</f>
        <v>0.5513144343579126</v>
      </c>
      <c r="C83" s="12">
        <f>C22/C43</f>
        <v>0.5125804010594022</v>
      </c>
      <c r="D83" s="34" t="s">
        <v>107</v>
      </c>
    </row>
    <row r="84" spans="1:4" ht="27">
      <c r="A84" s="39" t="s">
        <v>108</v>
      </c>
      <c r="B84" s="30">
        <f>B83/B82</f>
        <v>0.9356570296965476</v>
      </c>
      <c r="C84" s="30">
        <f>C83/C82</f>
        <v>0.915062478892266</v>
      </c>
      <c r="D84" s="34" t="s">
        <v>109</v>
      </c>
    </row>
    <row r="85" spans="1:4" ht="27">
      <c r="A85" s="36" t="s">
        <v>110</v>
      </c>
      <c r="B85" s="30">
        <f>B25/(B18+B25+B26)</f>
        <v>0.10659176351375885</v>
      </c>
      <c r="C85" s="30">
        <f>C25/(C18+C25+C26)</f>
        <v>0.0650381679389313</v>
      </c>
      <c r="D85" s="34" t="s">
        <v>111</v>
      </c>
    </row>
    <row r="86" spans="1:4" ht="27">
      <c r="A86" s="36" t="s">
        <v>112</v>
      </c>
      <c r="B86" s="30">
        <f>7169.79/(B25+B26+B18)</f>
        <v>0.3944182408101159</v>
      </c>
      <c r="C86" s="30">
        <f>4034/(C18+C25+C26)</f>
        <v>0.4105852417302799</v>
      </c>
      <c r="D86" s="34" t="s">
        <v>113</v>
      </c>
    </row>
    <row r="87" spans="1:4" ht="13.5">
      <c r="A87" s="35" t="s">
        <v>114</v>
      </c>
      <c r="B87" s="6"/>
      <c r="C87" s="6"/>
      <c r="D87" s="24"/>
    </row>
    <row r="88" spans="1:4" s="1" customFormat="1" ht="40.5">
      <c r="A88" s="41" t="s">
        <v>115</v>
      </c>
      <c r="B88" s="30">
        <f>B47/B48</f>
        <v>0.9992691512971608</v>
      </c>
      <c r="C88" s="42">
        <v>1.54</v>
      </c>
      <c r="D88" s="43" t="s">
        <v>116</v>
      </c>
    </row>
    <row r="89" spans="1:4" s="1" customFormat="1" ht="40.5">
      <c r="A89" s="41" t="s">
        <v>117</v>
      </c>
      <c r="B89" s="40">
        <f>260685/B43</f>
        <v>13.838987099856665</v>
      </c>
      <c r="C89" s="29">
        <v>10.6</v>
      </c>
      <c r="D89" s="43" t="s">
        <v>118</v>
      </c>
    </row>
    <row r="90" spans="1:4" s="1" customFormat="1" ht="27">
      <c r="A90" s="41" t="s">
        <v>119</v>
      </c>
      <c r="B90" s="13">
        <f>B42/B50</f>
        <v>1646.9833333333333</v>
      </c>
      <c r="C90" s="13">
        <f>C42/C50</f>
        <v>1567.8461538461538</v>
      </c>
      <c r="D90" s="43" t="s">
        <v>120</v>
      </c>
    </row>
    <row r="91" spans="1:4" ht="27">
      <c r="A91" s="41" t="s">
        <v>121</v>
      </c>
      <c r="B91" s="13">
        <f>B43/B50</f>
        <v>104.65</v>
      </c>
      <c r="C91" s="13">
        <f>C43/C50</f>
        <v>90.35897435897436</v>
      </c>
      <c r="D91" s="34" t="s">
        <v>122</v>
      </c>
    </row>
    <row r="92" spans="1:4" ht="27">
      <c r="A92" s="41" t="s">
        <v>123</v>
      </c>
      <c r="B92" s="13">
        <f>B44/B50</f>
        <v>22.694444444444443</v>
      </c>
      <c r="C92" s="13">
        <f>C44/C50</f>
        <v>11.384615384615385</v>
      </c>
      <c r="D92" s="34" t="s">
        <v>124</v>
      </c>
    </row>
    <row r="93" spans="1:4" ht="79.5" customHeight="1">
      <c r="A93" s="35" t="s">
        <v>125</v>
      </c>
      <c r="B93" s="44"/>
      <c r="C93" s="45" t="s">
        <v>126</v>
      </c>
      <c r="D93" s="24"/>
    </row>
    <row r="94" spans="2:3" ht="27" customHeight="1">
      <c r="B94" s="46"/>
      <c r="C94" s="46"/>
    </row>
    <row r="95" spans="2:3" ht="27" customHeight="1">
      <c r="B95" s="47"/>
      <c r="C95" s="47"/>
    </row>
    <row r="96" spans="2:3" ht="27" customHeight="1">
      <c r="B96" s="48"/>
      <c r="C96" s="48"/>
    </row>
    <row r="97" spans="2:3" ht="27" customHeight="1">
      <c r="B97" s="48"/>
      <c r="C97" s="48"/>
    </row>
    <row r="98" spans="2:3" ht="27" customHeight="1">
      <c r="B98" s="48"/>
      <c r="C98" s="48"/>
    </row>
    <row r="99" spans="2:3" ht="27" customHeight="1">
      <c r="B99" s="47"/>
      <c r="C99" s="47"/>
    </row>
    <row r="100" spans="2:3" ht="27" customHeight="1">
      <c r="B100" s="47"/>
      <c r="C100" s="47"/>
    </row>
    <row r="101" spans="2:3" ht="27" customHeight="1">
      <c r="B101" s="47"/>
      <c r="C101" s="47"/>
    </row>
    <row r="102" spans="2:3" ht="27" customHeight="1">
      <c r="B102" s="49"/>
      <c r="C102" s="49"/>
    </row>
    <row r="103" spans="2:3" ht="27" customHeight="1">
      <c r="B103" s="49"/>
      <c r="C103" s="49"/>
    </row>
    <row r="104" spans="2:3" ht="27" customHeight="1">
      <c r="B104" s="49"/>
      <c r="C104" s="49"/>
    </row>
  </sheetData>
  <sheetProtection/>
  <mergeCells count="1">
    <mergeCell ref="A1:D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2018-04-03T00:45:34Z</cp:lastPrinted>
  <dcterms:created xsi:type="dcterms:W3CDTF">2018-03-19T03:17:30Z</dcterms:created>
  <dcterms:modified xsi:type="dcterms:W3CDTF">2018-04-03T00:45:36Z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